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560" windowHeight="10395" activeTab="0"/>
  </bookViews>
  <sheets>
    <sheet name="OPIOID EQUIANALGESIC CALCULATOR" sheetId="1" r:id="rId1"/>
  </sheets>
  <definedNames>
    <definedName name="_xlnm.Print_Area" localSheetId="0">'OPIOID EQUIANALGESIC CALCULATOR'!$A$1:$F$54</definedName>
  </definedNames>
  <calcPr fullCalcOnLoad="1"/>
</workbook>
</file>

<file path=xl/sharedStrings.xml><?xml version="1.0" encoding="utf-8"?>
<sst xmlns="http://schemas.openxmlformats.org/spreadsheetml/2006/main" count="70" uniqueCount="63">
  <si>
    <t>Oxycodone</t>
  </si>
  <si>
    <t>Hydromorphone</t>
  </si>
  <si>
    <t>Hydrocodone</t>
  </si>
  <si>
    <t>Levophanol</t>
  </si>
  <si>
    <t>Codeine</t>
  </si>
  <si>
    <t>Meperidine</t>
  </si>
  <si>
    <t>Fentanyl patch (in mcg/hr)</t>
  </si>
  <si>
    <t>Oral Opioid:</t>
  </si>
  <si>
    <t>Transdermal Opioid:</t>
  </si>
  <si>
    <t>Oxymorphone</t>
  </si>
  <si>
    <t>Morphine</t>
  </si>
  <si>
    <t>Methadone</t>
  </si>
  <si>
    <t>Total 24-h mcg/hr</t>
  </si>
  <si>
    <t>Patient Name:</t>
  </si>
  <si>
    <t>Date:</t>
  </si>
  <si>
    <t>Equianalgesic Dose Unit (EDU) Factor</t>
  </si>
  <si>
    <t>EDU (Total 24-h dose/EDU Factor)</t>
  </si>
  <si>
    <t>Steps:</t>
  </si>
  <si>
    <t>&lt;200mg/day</t>
  </si>
  <si>
    <t>200 to 500 mg/day</t>
  </si>
  <si>
    <t>&gt;500 mg/day</t>
  </si>
  <si>
    <t>Oral morphine equivalent</t>
  </si>
  <si>
    <t>Dose 5 mg every 8 hours</t>
  </si>
  <si>
    <t>~7% of oral morphine equivalent dose, given in divided doses every 8 hours</t>
  </si>
  <si>
    <t>Consider consult with specialist experienced dosing methadone for chronic pain.</t>
  </si>
  <si>
    <t>*For gradual conversion to methadone, calculate oral morphine equivalent (Total EDU x 30)</t>
  </si>
  <si>
    <t>1. Key in the yellow cells the total 24-hour dose for each short-acting and long-acting opioid in the current regimen.</t>
  </si>
  <si>
    <t>Total 24-hour dose in mg</t>
  </si>
  <si>
    <t>135-224</t>
  </si>
  <si>
    <t>225-314</t>
  </si>
  <si>
    <t>315-404</t>
  </si>
  <si>
    <t>405-494</t>
  </si>
  <si>
    <t>495-584</t>
  </si>
  <si>
    <t>675-764</t>
  </si>
  <si>
    <t>585-674</t>
  </si>
  <si>
    <t>765-854</t>
  </si>
  <si>
    <t>855-944</t>
  </si>
  <si>
    <t>945-1034</t>
  </si>
  <si>
    <t>1035-1124</t>
  </si>
  <si>
    <t>60-134</t>
  </si>
  <si>
    <t>Fentanyl dose (mcg/hr)</t>
  </si>
  <si>
    <t>Con't: Oral morphine equivalent</t>
  </si>
  <si>
    <t>Con't: Fentanyl dose (mcg/hr)</t>
  </si>
  <si>
    <t>*For oral morphine equivalent (Total EDU x 30)</t>
  </si>
  <si>
    <t>2. Total the equianalgesic dose units (EDU) for all drugs    -----   TOTAL DAILY EDUs</t>
  </si>
  <si>
    <t>Oxycodone ER</t>
  </si>
  <si>
    <t>Recommended in divided dose -- every 12 hour dose in mg                 (Total EDU x EDU Factor x 50% / 2)</t>
  </si>
  <si>
    <t>Recommended in divided dose in mg -- every 8 hour dose in mg            (Total EDU x 30 x 7% / 3)</t>
  </si>
  <si>
    <t>Recommended in divided dose in mg -- every 12 hour dose in mg          (Total DU x EDU Factor x 50% /2 )</t>
  </si>
  <si>
    <t>PREFERRED DRUGS</t>
  </si>
  <si>
    <t>NON-PREFERRED LONG-ACTING ORAL OPIOID</t>
  </si>
  <si>
    <t>NON-PREFERRED TRANSDERMAL OPIOID</t>
  </si>
  <si>
    <t>Oxymorphone (Opana ER)</t>
  </si>
  <si>
    <t>Morphine SA Tablet</t>
  </si>
  <si>
    <t>Fentanyl Patch (mcg/hr)</t>
  </si>
  <si>
    <t>EQUIANALGESIC OPIOID CONVERSION RATIOS FOR PATIENTS PREVIOUSLY RECEIVING OTHER OPIOIDS</t>
  </si>
  <si>
    <r>
      <t>Total</t>
    </r>
    <r>
      <rPr>
        <b/>
        <sz val="9"/>
        <rFont val="Arial"/>
        <family val="2"/>
      </rPr>
      <t xml:space="preserve"> daily starting dose in mg to new drug after conversion to 50% of estimated equianalgesic dose (Total EDU x EDU Factor x 50%)</t>
    </r>
  </si>
  <si>
    <r>
      <t>Total</t>
    </r>
    <r>
      <rPr>
        <b/>
        <sz val="9"/>
        <rFont val="Arial"/>
        <family val="2"/>
      </rPr>
      <t xml:space="preserve"> daily starting dose in mg to methdaone after conversion (Total EDU x 30 x 7%)</t>
    </r>
  </si>
  <si>
    <r>
      <t>Total</t>
    </r>
    <r>
      <rPr>
        <b/>
        <sz val="9"/>
        <color indexed="10"/>
        <rFont val="Arial"/>
        <family val="2"/>
      </rPr>
      <t xml:space="preserve"> starting dose in mcg/hr to new drug after conversion to oral morphine equivalent scale</t>
    </r>
  </si>
  <si>
    <t>Note: when converting to a different opioid, for most agents, the starting conversion dose of the new opioid should be 50% to 67% of the equinanalgesic dose dueto incomplete cross-tolerance -- calculations below at 50% when applicable.</t>
  </si>
  <si>
    <r>
      <t>3. Daily Equivalent Dose for S</t>
    </r>
    <r>
      <rPr>
        <b/>
        <u val="single"/>
        <sz val="9"/>
        <rFont val="Arial"/>
        <family val="2"/>
      </rPr>
      <t>ingle</t>
    </r>
    <r>
      <rPr>
        <b/>
        <sz val="9"/>
        <rFont val="Arial"/>
        <family val="2"/>
      </rPr>
      <t xml:space="preserve"> Drug Therapy -- please select only a single drug regimen</t>
    </r>
  </si>
  <si>
    <t xml:space="preserve">THE DOSE CONVERSION IS AN APPROXIMATE TARGET DOSE AND SHOULD BE USED AS A GUIDE ONLY.  DOSING MUST BE INDIVIDUALIZED TO THE PATIENT AND THE CLINICAL SETTING. </t>
  </si>
  <si>
    <t>NON-PREFERRED DRUG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</si>
</sst>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9" fillId="33" borderId="10" xfId="0" applyFont="1" applyFill="1" applyBorder="1" applyAlignment="1" applyProtection="1">
      <alignment horizontal="center" wrapText="1"/>
      <protection/>
    </xf>
    <xf numFmtId="1" fontId="9" fillId="33" borderId="10" xfId="0" applyNumberFormat="1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 wrapText="1"/>
      <protection/>
    </xf>
    <xf numFmtId="1" fontId="4" fillId="34" borderId="10" xfId="0" applyNumberFormat="1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6" fillId="35" borderId="13" xfId="0" applyFont="1" applyFill="1" applyBorder="1" applyAlignment="1" applyProtection="1">
      <alignment wrapText="1"/>
      <protection/>
    </xf>
    <xf numFmtId="0" fontId="1" fillId="35" borderId="13" xfId="0" applyFont="1" applyFill="1" applyBorder="1" applyAlignment="1" applyProtection="1">
      <alignment wrapText="1"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 wrapText="1"/>
      <protection/>
    </xf>
    <xf numFmtId="0" fontId="1" fillId="35" borderId="15" xfId="0" applyFont="1" applyFill="1" applyBorder="1" applyAlignment="1" applyProtection="1">
      <alignment wrapText="1"/>
      <protection/>
    </xf>
    <xf numFmtId="0" fontId="1" fillId="35" borderId="15" xfId="0" applyFont="1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/>
      <protection/>
    </xf>
    <xf numFmtId="1" fontId="4" fillId="35" borderId="0" xfId="0" applyNumberFormat="1" applyFont="1" applyFill="1" applyBorder="1" applyAlignment="1" applyProtection="1">
      <alignment horizontal="center"/>
      <protection/>
    </xf>
    <xf numFmtId="1" fontId="6" fillId="35" borderId="0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/>
    </xf>
    <xf numFmtId="2" fontId="4" fillId="35" borderId="10" xfId="0" applyNumberFormat="1" applyFont="1" applyFill="1" applyBorder="1" applyAlignment="1" applyProtection="1">
      <alignment horizontal="center"/>
      <protection/>
    </xf>
    <xf numFmtId="2" fontId="4" fillId="35" borderId="17" xfId="0" applyNumberFormat="1" applyFont="1" applyFill="1" applyBorder="1" applyAlignment="1" applyProtection="1">
      <alignment/>
      <protection/>
    </xf>
    <xf numFmtId="1" fontId="6" fillId="35" borderId="0" xfId="0" applyNumberFormat="1" applyFont="1" applyFill="1" applyBorder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1" fontId="9" fillId="35" borderId="0" xfId="0" applyNumberFormat="1" applyFont="1" applyFill="1" applyBorder="1" applyAlignment="1" applyProtection="1">
      <alignment horizontal="center" wrapText="1"/>
      <protection/>
    </xf>
    <xf numFmtId="1" fontId="9" fillId="35" borderId="0" xfId="0" applyNumberFormat="1" applyFont="1" applyFill="1" applyBorder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center" wrapText="1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0" fillId="35" borderId="18" xfId="0" applyFont="1" applyFill="1" applyBorder="1" applyAlignment="1" applyProtection="1">
      <alignment/>
      <protection/>
    </xf>
    <xf numFmtId="0" fontId="0" fillId="35" borderId="19" xfId="0" applyFont="1" applyFill="1" applyBorder="1" applyAlignment="1" applyProtection="1">
      <alignment/>
      <protection/>
    </xf>
    <xf numFmtId="0" fontId="5" fillId="35" borderId="15" xfId="0" applyFont="1" applyFill="1" applyBorder="1" applyAlignment="1" applyProtection="1">
      <alignment wrapText="1"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 horizontal="center" wrapText="1"/>
      <protection/>
    </xf>
    <xf numFmtId="0" fontId="1" fillId="35" borderId="20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wrapText="1"/>
      <protection/>
    </xf>
    <xf numFmtId="1" fontId="6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wrapText="1"/>
      <protection/>
    </xf>
    <xf numFmtId="0" fontId="11" fillId="35" borderId="17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1" fontId="12" fillId="35" borderId="10" xfId="0" applyNumberFormat="1" applyFont="1" applyFill="1" applyBorder="1" applyAlignment="1" applyProtection="1">
      <alignment horizontal="center"/>
      <protection/>
    </xf>
    <xf numFmtId="1" fontId="12" fillId="35" borderId="17" xfId="0" applyNumberFormat="1" applyFont="1" applyFill="1" applyBorder="1" applyAlignment="1" applyProtection="1">
      <alignment/>
      <protection/>
    </xf>
    <xf numFmtId="1" fontId="12" fillId="35" borderId="21" xfId="0" applyNumberFormat="1" applyFont="1" applyFill="1" applyBorder="1" applyAlignment="1" applyProtection="1">
      <alignment horizontal="left"/>
      <protection/>
    </xf>
    <xf numFmtId="1" fontId="11" fillId="35" borderId="10" xfId="0" applyNumberFormat="1" applyFont="1" applyFill="1" applyBorder="1" applyAlignment="1" applyProtection="1">
      <alignment horizontal="center"/>
      <protection/>
    </xf>
    <xf numFmtId="1" fontId="11" fillId="33" borderId="10" xfId="0" applyNumberFormat="1" applyFont="1" applyFill="1" applyBorder="1" applyAlignment="1" applyProtection="1">
      <alignment horizontal="center" vertical="center" wrapText="1"/>
      <protection/>
    </xf>
    <xf numFmtId="1" fontId="4" fillId="33" borderId="11" xfId="0" applyNumberFormat="1" applyFont="1" applyFill="1" applyBorder="1" applyAlignment="1" applyProtection="1">
      <alignment horizont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14" fontId="5" fillId="35" borderId="22" xfId="0" applyNumberFormat="1" applyFont="1" applyFill="1" applyBorder="1" applyAlignment="1" applyProtection="1">
      <alignment horizontal="center"/>
      <protection locked="0"/>
    </xf>
    <xf numFmtId="0" fontId="49" fillId="35" borderId="17" xfId="0" applyFont="1" applyFill="1" applyBorder="1" applyAlignment="1" applyProtection="1">
      <alignment/>
      <protection/>
    </xf>
    <xf numFmtId="1" fontId="49" fillId="35" borderId="10" xfId="0" applyNumberFormat="1" applyFont="1" applyFill="1" applyBorder="1" applyAlignment="1" applyProtection="1">
      <alignment horizontal="center"/>
      <protection/>
    </xf>
    <xf numFmtId="1" fontId="49" fillId="33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9" fillId="35" borderId="23" xfId="0" applyFont="1" applyFill="1" applyBorder="1" applyAlignment="1" applyProtection="1">
      <alignment horizontal="left" wrapText="1"/>
      <protection/>
    </xf>
    <xf numFmtId="0" fontId="9" fillId="35" borderId="24" xfId="0" applyFont="1" applyFill="1" applyBorder="1" applyAlignment="1" applyProtection="1">
      <alignment horizontal="left" wrapText="1"/>
      <protection/>
    </xf>
    <xf numFmtId="0" fontId="9" fillId="35" borderId="25" xfId="0" applyFont="1" applyFill="1" applyBorder="1" applyAlignment="1" applyProtection="1">
      <alignment horizontal="left" wrapText="1"/>
      <protection/>
    </xf>
    <xf numFmtId="0" fontId="9" fillId="35" borderId="26" xfId="0" applyFont="1" applyFill="1" applyBorder="1" applyAlignment="1" applyProtection="1">
      <alignment horizontal="left" wrapText="1"/>
      <protection/>
    </xf>
    <xf numFmtId="0" fontId="9" fillId="35" borderId="27" xfId="0" applyFont="1" applyFill="1" applyBorder="1" applyAlignment="1" applyProtection="1">
      <alignment horizontal="left" wrapText="1"/>
      <protection/>
    </xf>
    <xf numFmtId="0" fontId="9" fillId="35" borderId="28" xfId="0" applyFont="1" applyFill="1" applyBorder="1" applyAlignment="1" applyProtection="1">
      <alignment horizontal="left" wrapText="1"/>
      <protection/>
    </xf>
    <xf numFmtId="1" fontId="11" fillId="35" borderId="10" xfId="0" applyNumberFormat="1" applyFont="1" applyFill="1" applyBorder="1" applyAlignment="1" applyProtection="1">
      <alignment horizontal="center" wrapText="1"/>
      <protection/>
    </xf>
    <xf numFmtId="1" fontId="11" fillId="35" borderId="10" xfId="0" applyNumberFormat="1" applyFont="1" applyFill="1" applyBorder="1" applyAlignment="1" applyProtection="1">
      <alignment horizontal="center"/>
      <protection/>
    </xf>
    <xf numFmtId="1" fontId="8" fillId="33" borderId="11" xfId="0" applyNumberFormat="1" applyFont="1" applyFill="1" applyBorder="1" applyAlignment="1" applyProtection="1">
      <alignment horizontal="center" wrapText="1"/>
      <protection/>
    </xf>
    <xf numFmtId="1" fontId="49" fillId="35" borderId="10" xfId="0" applyNumberFormat="1" applyFont="1" applyFill="1" applyBorder="1" applyAlignment="1" applyProtection="1">
      <alignment horizontal="center"/>
      <protection/>
    </xf>
    <xf numFmtId="0" fontId="7" fillId="35" borderId="29" xfId="0" applyFont="1" applyFill="1" applyBorder="1" applyAlignment="1" applyProtection="1">
      <alignment horizontal="center" wrapText="1"/>
      <protection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0" fontId="5" fillId="35" borderId="20" xfId="0" applyFont="1" applyFill="1" applyBorder="1" applyAlignment="1" applyProtection="1">
      <alignment horizontal="left"/>
      <protection locked="0"/>
    </xf>
    <xf numFmtId="1" fontId="13" fillId="33" borderId="30" xfId="0" applyNumberFormat="1" applyFont="1" applyFill="1" applyBorder="1" applyAlignment="1" applyProtection="1">
      <alignment horizontal="center" wrapText="1"/>
      <protection/>
    </xf>
    <xf numFmtId="1" fontId="13" fillId="33" borderId="31" xfId="0" applyNumberFormat="1" applyFont="1" applyFill="1" applyBorder="1" applyAlignment="1" applyProtection="1">
      <alignment horizontal="center" wrapText="1"/>
      <protection/>
    </xf>
    <xf numFmtId="1" fontId="12" fillId="35" borderId="10" xfId="0" applyNumberFormat="1" applyFont="1" applyFill="1" applyBorder="1" applyAlignment="1" applyProtection="1">
      <alignment horizontal="center"/>
      <protection/>
    </xf>
    <xf numFmtId="1" fontId="9" fillId="33" borderId="10" xfId="0" applyNumberFormat="1" applyFont="1" applyFill="1" applyBorder="1" applyAlignment="1" applyProtection="1">
      <alignment horizontal="center" wrapText="1"/>
      <protection/>
    </xf>
    <xf numFmtId="1" fontId="9" fillId="35" borderId="10" xfId="0" applyNumberFormat="1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3">
      <selection activeCell="C11" sqref="C11"/>
    </sheetView>
  </sheetViews>
  <sheetFormatPr defaultColWidth="9.140625" defaultRowHeight="12.75"/>
  <cols>
    <col min="1" max="1" width="1.57421875" style="48" customWidth="1"/>
    <col min="2" max="2" width="23.7109375" style="49" customWidth="1"/>
    <col min="3" max="3" width="20.8515625" style="50" customWidth="1"/>
    <col min="4" max="4" width="23.421875" style="50" customWidth="1"/>
    <col min="5" max="5" width="30.28125" style="48" customWidth="1"/>
    <col min="6" max="6" width="1.57421875" style="48" customWidth="1"/>
    <col min="7" max="7" width="11.28125" style="48" bestFit="1" customWidth="1"/>
    <col min="8" max="8" width="7.57421875" style="50" bestFit="1" customWidth="1"/>
    <col min="9" max="16384" width="9.140625" style="48" customWidth="1"/>
  </cols>
  <sheetData>
    <row r="1" spans="1:6" s="51" customFormat="1" ht="9" customHeight="1">
      <c r="A1" s="38"/>
      <c r="B1" s="82" t="s">
        <v>55</v>
      </c>
      <c r="C1" s="83"/>
      <c r="D1" s="83"/>
      <c r="E1" s="83"/>
      <c r="F1" s="39"/>
    </row>
    <row r="2" spans="1:6" s="51" customFormat="1" ht="24" customHeight="1">
      <c r="A2" s="40"/>
      <c r="B2" s="84"/>
      <c r="C2" s="84"/>
      <c r="D2" s="84"/>
      <c r="E2" s="84"/>
      <c r="F2" s="41"/>
    </row>
    <row r="3" spans="1:8" ht="15.75" customHeight="1">
      <c r="A3" s="13"/>
      <c r="B3" s="71" t="s">
        <v>61</v>
      </c>
      <c r="C3" s="71"/>
      <c r="D3" s="71"/>
      <c r="E3" s="71"/>
      <c r="F3" s="8"/>
      <c r="H3" s="48"/>
    </row>
    <row r="4" spans="1:8" ht="15.75" customHeight="1">
      <c r="A4" s="13"/>
      <c r="B4" s="71"/>
      <c r="C4" s="71"/>
      <c r="D4" s="71"/>
      <c r="E4" s="71"/>
      <c r="F4" s="8"/>
      <c r="H4" s="48"/>
    </row>
    <row r="5" spans="1:6" s="51" customFormat="1" ht="17.25" customHeight="1" thickBot="1">
      <c r="A5" s="42"/>
      <c r="B5" s="43" t="s">
        <v>13</v>
      </c>
      <c r="C5" s="85"/>
      <c r="D5" s="85"/>
      <c r="E5" s="18"/>
      <c r="F5" s="41"/>
    </row>
    <row r="6" spans="1:6" s="51" customFormat="1" ht="16.5" thickBot="1">
      <c r="A6" s="42"/>
      <c r="B6" s="43" t="s">
        <v>14</v>
      </c>
      <c r="C6" s="67"/>
      <c r="D6" s="46"/>
      <c r="E6" s="47"/>
      <c r="F6" s="41"/>
    </row>
    <row r="7" spans="1:8" ht="5.25" customHeight="1">
      <c r="A7" s="13"/>
      <c r="B7" s="19"/>
      <c r="C7" s="20"/>
      <c r="D7" s="21"/>
      <c r="E7" s="7"/>
      <c r="F7" s="8"/>
      <c r="H7" s="48"/>
    </row>
    <row r="8" spans="1:8" ht="12">
      <c r="A8" s="13"/>
      <c r="B8" s="22" t="s">
        <v>17</v>
      </c>
      <c r="C8" s="20"/>
      <c r="D8" s="21"/>
      <c r="E8" s="7"/>
      <c r="F8" s="8"/>
      <c r="H8" s="48"/>
    </row>
    <row r="9" spans="1:6" s="49" customFormat="1" ht="12" customHeight="1">
      <c r="A9" s="14"/>
      <c r="B9" s="23" t="s">
        <v>26</v>
      </c>
      <c r="C9" s="24"/>
      <c r="D9" s="24"/>
      <c r="E9" s="24"/>
      <c r="F9" s="9"/>
    </row>
    <row r="10" spans="1:6" s="52" customFormat="1" ht="22.5">
      <c r="A10" s="15"/>
      <c r="B10" s="1" t="s">
        <v>7</v>
      </c>
      <c r="C10" s="2" t="s">
        <v>27</v>
      </c>
      <c r="D10" s="2" t="s">
        <v>15</v>
      </c>
      <c r="E10" s="3" t="s">
        <v>16</v>
      </c>
      <c r="F10" s="10"/>
    </row>
    <row r="11" spans="1:8" ht="13.5" customHeight="1">
      <c r="A11" s="13"/>
      <c r="B11" s="25" t="s">
        <v>4</v>
      </c>
      <c r="C11" s="6"/>
      <c r="D11" s="26">
        <v>200</v>
      </c>
      <c r="E11" s="27">
        <f>IF(C11&gt;0,(C11/D11),"")</f>
      </c>
      <c r="F11" s="8"/>
      <c r="H11" s="48"/>
    </row>
    <row r="12" spans="1:8" ht="13.5" customHeight="1">
      <c r="A12" s="13"/>
      <c r="B12" s="25" t="s">
        <v>2</v>
      </c>
      <c r="C12" s="6"/>
      <c r="D12" s="26">
        <v>30</v>
      </c>
      <c r="E12" s="27">
        <f>IF(C12&gt;0,(C12/D12),"")</f>
      </c>
      <c r="F12" s="8"/>
      <c r="H12" s="48"/>
    </row>
    <row r="13" spans="1:8" ht="13.5" customHeight="1">
      <c r="A13" s="13"/>
      <c r="B13" s="25" t="s">
        <v>1</v>
      </c>
      <c r="C13" s="6"/>
      <c r="D13" s="26">
        <v>7.5</v>
      </c>
      <c r="E13" s="27">
        <f aca="true" t="shared" si="0" ref="E13:E21">IF(C13&gt;0,(C13/D13),"")</f>
      </c>
      <c r="F13" s="8"/>
      <c r="H13" s="48"/>
    </row>
    <row r="14" spans="1:8" ht="13.5" customHeight="1">
      <c r="A14" s="13"/>
      <c r="B14" s="25" t="s">
        <v>3</v>
      </c>
      <c r="C14" s="6"/>
      <c r="D14" s="26">
        <v>1</v>
      </c>
      <c r="E14" s="27">
        <f t="shared" si="0"/>
      </c>
      <c r="F14" s="8"/>
      <c r="H14" s="48"/>
    </row>
    <row r="15" spans="1:8" ht="13.5" customHeight="1">
      <c r="A15" s="13"/>
      <c r="B15" s="25" t="s">
        <v>5</v>
      </c>
      <c r="C15" s="6"/>
      <c r="D15" s="26">
        <v>300</v>
      </c>
      <c r="E15" s="27">
        <f t="shared" si="0"/>
      </c>
      <c r="F15" s="8"/>
      <c r="H15" s="48"/>
    </row>
    <row r="16" spans="1:8" ht="13.5" customHeight="1">
      <c r="A16" s="13"/>
      <c r="B16" s="25" t="s">
        <v>11</v>
      </c>
      <c r="C16" s="6"/>
      <c r="D16" s="26">
        <v>4</v>
      </c>
      <c r="E16" s="27">
        <f t="shared" si="0"/>
      </c>
      <c r="F16" s="8"/>
      <c r="H16" s="48"/>
    </row>
    <row r="17" spans="1:8" ht="13.5" customHeight="1">
      <c r="A17" s="13"/>
      <c r="B17" s="25" t="s">
        <v>10</v>
      </c>
      <c r="C17" s="6"/>
      <c r="D17" s="26">
        <v>30</v>
      </c>
      <c r="E17" s="27">
        <f t="shared" si="0"/>
      </c>
      <c r="F17" s="8"/>
      <c r="H17" s="48"/>
    </row>
    <row r="18" spans="1:8" ht="13.5" customHeight="1">
      <c r="A18" s="13"/>
      <c r="B18" s="25" t="s">
        <v>0</v>
      </c>
      <c r="C18" s="6"/>
      <c r="D18" s="26">
        <v>20</v>
      </c>
      <c r="E18" s="27">
        <f t="shared" si="0"/>
      </c>
      <c r="F18" s="8"/>
      <c r="H18" s="48"/>
    </row>
    <row r="19" spans="1:8" ht="13.5" customHeight="1">
      <c r="A19" s="13"/>
      <c r="B19" s="25" t="s">
        <v>9</v>
      </c>
      <c r="C19" s="6"/>
      <c r="D19" s="26">
        <v>10</v>
      </c>
      <c r="E19" s="27">
        <f t="shared" si="0"/>
      </c>
      <c r="F19" s="8"/>
      <c r="H19" s="48"/>
    </row>
    <row r="20" spans="1:6" s="53" customFormat="1" ht="22.5">
      <c r="A20" s="16"/>
      <c r="B20" s="4" t="s">
        <v>8</v>
      </c>
      <c r="C20" s="2" t="s">
        <v>12</v>
      </c>
      <c r="D20" s="2" t="s">
        <v>15</v>
      </c>
      <c r="E20" s="5" t="s">
        <v>16</v>
      </c>
      <c r="F20" s="11"/>
    </row>
    <row r="21" spans="1:8" ht="13.5" customHeight="1">
      <c r="A21" s="13"/>
      <c r="B21" s="25" t="s">
        <v>6</v>
      </c>
      <c r="C21" s="6"/>
      <c r="D21" s="28">
        <v>8.33334</v>
      </c>
      <c r="E21" s="27">
        <f t="shared" si="0"/>
      </c>
      <c r="F21" s="8"/>
      <c r="H21" s="48"/>
    </row>
    <row r="22" spans="1:6" s="49" customFormat="1" ht="7.5" customHeight="1">
      <c r="A22" s="14"/>
      <c r="B22" s="22"/>
      <c r="C22" s="29"/>
      <c r="D22" s="29"/>
      <c r="E22" s="30"/>
      <c r="F22" s="9"/>
    </row>
    <row r="23" spans="1:6" s="49" customFormat="1" ht="15" customHeight="1">
      <c r="A23" s="14"/>
      <c r="B23" s="22" t="s">
        <v>44</v>
      </c>
      <c r="C23" s="29"/>
      <c r="D23" s="29"/>
      <c r="E23" s="27">
        <f>IF(OR(C11&gt;0,C12&gt;0,C13&gt;0,C14&gt;0,C15&gt;0,C16&gt;0,C17&gt;0,C18&gt;0,C19&gt;0,C21&gt;0),SUM(E11:E21),"")</f>
      </c>
      <c r="F23" s="9"/>
    </row>
    <row r="24" spans="1:6" s="49" customFormat="1" ht="7.5" customHeight="1">
      <c r="A24" s="14"/>
      <c r="B24" s="22"/>
      <c r="C24" s="29"/>
      <c r="D24" s="29"/>
      <c r="E24" s="30"/>
      <c r="F24" s="9"/>
    </row>
    <row r="25" spans="1:6" s="49" customFormat="1" ht="12" customHeight="1">
      <c r="A25" s="14"/>
      <c r="B25" s="72" t="s">
        <v>59</v>
      </c>
      <c r="C25" s="73"/>
      <c r="D25" s="73"/>
      <c r="E25" s="74"/>
      <c r="F25" s="9"/>
    </row>
    <row r="26" spans="1:6" s="49" customFormat="1" ht="12" customHeight="1">
      <c r="A26" s="14"/>
      <c r="B26" s="75"/>
      <c r="C26" s="76"/>
      <c r="D26" s="76"/>
      <c r="E26" s="77"/>
      <c r="F26" s="9"/>
    </row>
    <row r="27" spans="1:6" s="49" customFormat="1" ht="3.75" customHeight="1">
      <c r="A27" s="14"/>
      <c r="B27" s="22"/>
      <c r="C27" s="29"/>
      <c r="D27" s="29"/>
      <c r="E27" s="30"/>
      <c r="F27" s="9"/>
    </row>
    <row r="28" spans="1:6" s="49" customFormat="1" ht="12" customHeight="1">
      <c r="A28" s="14"/>
      <c r="B28" s="23" t="s">
        <v>60</v>
      </c>
      <c r="C28" s="24"/>
      <c r="D28" s="24"/>
      <c r="E28" s="24"/>
      <c r="F28" s="9"/>
    </row>
    <row r="29" spans="1:8" ht="35.25" customHeight="1">
      <c r="A29" s="13"/>
      <c r="B29" s="64" t="s">
        <v>49</v>
      </c>
      <c r="C29" s="80" t="s">
        <v>56</v>
      </c>
      <c r="D29" s="80"/>
      <c r="E29" s="65" t="s">
        <v>46</v>
      </c>
      <c r="F29" s="8"/>
      <c r="H29" s="48"/>
    </row>
    <row r="30" spans="1:8" ht="12">
      <c r="A30" s="13"/>
      <c r="B30" s="57" t="s">
        <v>53</v>
      </c>
      <c r="C30" s="79">
        <f>IF(E23&lt;&gt;"",E23*D17*0.5,"")</f>
      </c>
      <c r="D30" s="79"/>
      <c r="E30" s="63">
        <f>IF(E23&lt;&gt;"",C30/2,"")</f>
      </c>
      <c r="F30" s="8"/>
      <c r="H30" s="48"/>
    </row>
    <row r="31" spans="1:6" s="54" customFormat="1" ht="7.5" customHeight="1">
      <c r="A31" s="13"/>
      <c r="B31" s="31"/>
      <c r="C31" s="21"/>
      <c r="D31" s="21"/>
      <c r="E31" s="7"/>
      <c r="F31" s="8"/>
    </row>
    <row r="32" spans="1:8" ht="36">
      <c r="A32" s="13"/>
      <c r="B32" s="70" t="s">
        <v>62</v>
      </c>
      <c r="C32" s="80" t="s">
        <v>57</v>
      </c>
      <c r="D32" s="80"/>
      <c r="E32" s="65" t="s">
        <v>47</v>
      </c>
      <c r="F32" s="8"/>
      <c r="H32" s="48"/>
    </row>
    <row r="33" spans="1:6" ht="24.75" customHeight="1">
      <c r="A33" s="13"/>
      <c r="B33" s="68" t="s">
        <v>11</v>
      </c>
      <c r="C33" s="78">
        <f>IF(E23="","",IF(E23&lt;7.41,15,IF(AND(E23&gt;7.4,(E23*D17)&lt;501),D17*E23*0.07,IF(E23*D17&gt;500.9999999999,"Consider consult with specialist experienced dosing methadone for chronic pain."))))</f>
      </c>
      <c r="D33" s="78"/>
      <c r="E33" s="63">
        <f>IF(E23="","",IF((E23*D17)&lt;501,C33/3,IF((E23*D17)&gt;500,"")))</f>
      </c>
      <c r="F33" s="8"/>
    </row>
    <row r="34" spans="1:8" s="53" customFormat="1" ht="11.25">
      <c r="A34" s="16"/>
      <c r="B34" s="32" t="s">
        <v>25</v>
      </c>
      <c r="C34" s="33"/>
      <c r="D34" s="33"/>
      <c r="E34" s="34"/>
      <c r="F34" s="11"/>
      <c r="H34" s="55"/>
    </row>
    <row r="35" spans="1:8" s="53" customFormat="1" ht="11.25">
      <c r="A35" s="16"/>
      <c r="B35" s="4" t="s">
        <v>21</v>
      </c>
      <c r="C35" s="89" t="s">
        <v>11</v>
      </c>
      <c r="D35" s="89"/>
      <c r="E35" s="89"/>
      <c r="F35" s="11"/>
      <c r="H35" s="55"/>
    </row>
    <row r="36" spans="1:8" s="53" customFormat="1" ht="11.25">
      <c r="A36" s="16"/>
      <c r="B36" s="35" t="s">
        <v>18</v>
      </c>
      <c r="C36" s="90" t="s">
        <v>22</v>
      </c>
      <c r="D36" s="90"/>
      <c r="E36" s="90"/>
      <c r="F36" s="11"/>
      <c r="H36" s="55"/>
    </row>
    <row r="37" spans="1:8" s="53" customFormat="1" ht="11.25">
      <c r="A37" s="16"/>
      <c r="B37" s="35" t="s">
        <v>19</v>
      </c>
      <c r="C37" s="90" t="s">
        <v>23</v>
      </c>
      <c r="D37" s="90"/>
      <c r="E37" s="90"/>
      <c r="F37" s="11"/>
      <c r="H37" s="55"/>
    </row>
    <row r="38" spans="1:8" s="53" customFormat="1" ht="11.25">
      <c r="A38" s="16"/>
      <c r="B38" s="35" t="s">
        <v>20</v>
      </c>
      <c r="C38" s="90" t="s">
        <v>24</v>
      </c>
      <c r="D38" s="90"/>
      <c r="E38" s="90"/>
      <c r="F38" s="11"/>
      <c r="H38" s="55"/>
    </row>
    <row r="39" spans="1:8" ht="7.5" customHeight="1">
      <c r="A39" s="13"/>
      <c r="B39" s="30"/>
      <c r="C39" s="21"/>
      <c r="D39" s="21"/>
      <c r="E39" s="7"/>
      <c r="F39" s="8"/>
      <c r="H39" s="48"/>
    </row>
    <row r="40" spans="1:8" ht="36">
      <c r="A40" s="13"/>
      <c r="B40" s="66" t="s">
        <v>50</v>
      </c>
      <c r="C40" s="80" t="s">
        <v>56</v>
      </c>
      <c r="D40" s="80"/>
      <c r="E40" s="65" t="s">
        <v>48</v>
      </c>
      <c r="F40" s="8"/>
      <c r="H40" s="48"/>
    </row>
    <row r="41" spans="1:8" ht="12">
      <c r="A41" s="13"/>
      <c r="B41" s="59" t="s">
        <v>1</v>
      </c>
      <c r="C41" s="88">
        <f>IF(E23&lt;&gt;"",E23*D13*0.5,"")</f>
      </c>
      <c r="D41" s="88"/>
      <c r="E41" s="60">
        <f>IF(E23&lt;&gt;"",C41/2,"")</f>
      </c>
      <c r="F41" s="8"/>
      <c r="H41" s="48"/>
    </row>
    <row r="42" spans="1:8" ht="12">
      <c r="A42" s="13"/>
      <c r="B42" s="59" t="s">
        <v>45</v>
      </c>
      <c r="C42" s="88">
        <f>IF(E23&lt;&gt;"",E23*D18*0.5,"")</f>
      </c>
      <c r="D42" s="88"/>
      <c r="E42" s="60">
        <f>IF(E23&lt;&gt;"",C42/2,"")</f>
      </c>
      <c r="F42" s="8"/>
      <c r="H42" s="48"/>
    </row>
    <row r="43" spans="1:8" ht="12">
      <c r="A43" s="13"/>
      <c r="B43" s="68" t="s">
        <v>52</v>
      </c>
      <c r="C43" s="81">
        <f>IF(E23&lt;&gt;"",($E$23*$D$19)*0.5,"")</f>
      </c>
      <c r="D43" s="81"/>
      <c r="E43" s="69">
        <f>IF(E23&lt;&gt;"",C43/2,"")</f>
      </c>
      <c r="F43" s="8"/>
      <c r="H43" s="48"/>
    </row>
    <row r="44" spans="1:8" ht="24">
      <c r="A44" s="13"/>
      <c r="B44" s="66" t="s">
        <v>51</v>
      </c>
      <c r="C44" s="86" t="s">
        <v>58</v>
      </c>
      <c r="D44" s="87"/>
      <c r="E44" s="7"/>
      <c r="F44" s="8"/>
      <c r="H44" s="48"/>
    </row>
    <row r="45" spans="1:8" ht="12">
      <c r="A45" s="13"/>
      <c r="B45" s="58" t="s">
        <v>54</v>
      </c>
      <c r="C45" s="61">
        <f>IF(E23="","",IF(E23*30&gt;584,"",IF(E23*30&lt;135,25,IF(E23*30&lt;225,50,IF(E23*30&lt;315,75,IF(E23*30&lt;405,100,IF(E23*30&lt;495,125,IF(E23*30&lt;585,150))))))))</f>
      </c>
      <c r="D45" s="62">
        <f>IF(E23="","",IF(E23*30&lt;585,"",IF(E23*30&lt;675,175,IF(E23*30&lt;765,200,IF(E23*30&lt;855,225,IF(E23*30&lt;945,250,IF(E23*30&lt;1035,275,IF(E23*30&gt;1034,300))))))))</f>
      </c>
      <c r="E45" s="7"/>
      <c r="F45" s="8"/>
      <c r="H45" s="48"/>
    </row>
    <row r="46" spans="1:8" s="53" customFormat="1" ht="11.25">
      <c r="A46" s="16"/>
      <c r="B46" s="32" t="s">
        <v>43</v>
      </c>
      <c r="C46" s="33"/>
      <c r="D46" s="33"/>
      <c r="E46" s="34"/>
      <c r="F46" s="11"/>
      <c r="H46" s="55"/>
    </row>
    <row r="47" spans="1:8" s="52" customFormat="1" ht="22.5">
      <c r="A47" s="15"/>
      <c r="B47" s="1" t="s">
        <v>21</v>
      </c>
      <c r="C47" s="2" t="s">
        <v>40</v>
      </c>
      <c r="D47" s="1" t="s">
        <v>41</v>
      </c>
      <c r="E47" s="2" t="s">
        <v>42</v>
      </c>
      <c r="F47" s="10"/>
      <c r="H47" s="56"/>
    </row>
    <row r="48" spans="1:8" s="53" customFormat="1" ht="11.25">
      <c r="A48" s="16"/>
      <c r="B48" s="36" t="s">
        <v>39</v>
      </c>
      <c r="C48" s="37">
        <v>25</v>
      </c>
      <c r="D48" s="36" t="s">
        <v>34</v>
      </c>
      <c r="E48" s="37">
        <v>175</v>
      </c>
      <c r="F48" s="11"/>
      <c r="H48" s="55"/>
    </row>
    <row r="49" spans="1:8" s="53" customFormat="1" ht="11.25">
      <c r="A49" s="16"/>
      <c r="B49" s="36" t="s">
        <v>28</v>
      </c>
      <c r="C49" s="37">
        <v>50</v>
      </c>
      <c r="D49" s="36" t="s">
        <v>33</v>
      </c>
      <c r="E49" s="37">
        <v>200</v>
      </c>
      <c r="F49" s="11"/>
      <c r="H49" s="55"/>
    </row>
    <row r="50" spans="1:8" s="53" customFormat="1" ht="11.25">
      <c r="A50" s="16"/>
      <c r="B50" s="36" t="s">
        <v>29</v>
      </c>
      <c r="C50" s="37">
        <v>75</v>
      </c>
      <c r="D50" s="36" t="s">
        <v>35</v>
      </c>
      <c r="E50" s="37">
        <v>225</v>
      </c>
      <c r="F50" s="11"/>
      <c r="H50" s="55"/>
    </row>
    <row r="51" spans="1:8" s="53" customFormat="1" ht="11.25">
      <c r="A51" s="16"/>
      <c r="B51" s="36" t="s">
        <v>30</v>
      </c>
      <c r="C51" s="37">
        <v>100</v>
      </c>
      <c r="D51" s="36" t="s">
        <v>36</v>
      </c>
      <c r="E51" s="37">
        <v>250</v>
      </c>
      <c r="F51" s="11"/>
      <c r="H51" s="55"/>
    </row>
    <row r="52" spans="1:8" s="53" customFormat="1" ht="11.25">
      <c r="A52" s="16"/>
      <c r="B52" s="36" t="s">
        <v>31</v>
      </c>
      <c r="C52" s="37">
        <v>125</v>
      </c>
      <c r="D52" s="36" t="s">
        <v>37</v>
      </c>
      <c r="E52" s="37">
        <v>275</v>
      </c>
      <c r="F52" s="11"/>
      <c r="H52" s="55"/>
    </row>
    <row r="53" spans="1:8" s="53" customFormat="1" ht="11.25">
      <c r="A53" s="16"/>
      <c r="B53" s="36" t="s">
        <v>32</v>
      </c>
      <c r="C53" s="37">
        <v>150</v>
      </c>
      <c r="D53" s="36" t="s">
        <v>38</v>
      </c>
      <c r="E53" s="37">
        <v>300</v>
      </c>
      <c r="F53" s="11"/>
      <c r="H53" s="55"/>
    </row>
    <row r="54" spans="1:8" s="53" customFormat="1" ht="8.25" customHeight="1" thickBot="1">
      <c r="A54" s="17"/>
      <c r="B54" s="44"/>
      <c r="C54" s="45"/>
      <c r="D54" s="44"/>
      <c r="E54" s="45"/>
      <c r="F54" s="12"/>
      <c r="H54" s="55"/>
    </row>
  </sheetData>
  <sheetProtection password="964B" sheet="1" selectLockedCells="1"/>
  <mergeCells count="17">
    <mergeCell ref="C43:D43"/>
    <mergeCell ref="B1:E2"/>
    <mergeCell ref="C5:D5"/>
    <mergeCell ref="C44:D44"/>
    <mergeCell ref="C41:D41"/>
    <mergeCell ref="C42:D42"/>
    <mergeCell ref="C35:E35"/>
    <mergeCell ref="C36:E36"/>
    <mergeCell ref="C37:E37"/>
    <mergeCell ref="C38:E38"/>
    <mergeCell ref="B3:E4"/>
    <mergeCell ref="B25:E26"/>
    <mergeCell ref="C33:D33"/>
    <mergeCell ref="C30:D30"/>
    <mergeCell ref="C40:D40"/>
    <mergeCell ref="C29:D29"/>
    <mergeCell ref="C32:D32"/>
  </mergeCells>
  <printOptions/>
  <pageMargins left="0.4" right="0.24" top="0.34" bottom="0.17" header="0.23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2008-07-21T21:28:24Z</cp:lastPrinted>
  <dcterms:created xsi:type="dcterms:W3CDTF">2008-07-02T16:20:37Z</dcterms:created>
  <dcterms:modified xsi:type="dcterms:W3CDTF">2016-04-07T16:32:24Z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